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30" windowWidth="14880" windowHeight="7800"/>
  </bookViews>
  <sheets>
    <sheet name="Proyectos VP T&amp;D ESSA" sheetId="1" r:id="rId1"/>
  </sheets>
  <externalReferences>
    <externalReference r:id="rId2"/>
    <externalReference r:id="rId3"/>
  </externalReferences>
  <definedNames>
    <definedName name="_xlnm._FilterDatabase" localSheetId="0" hidden="1">'Proyectos VP T&amp;D ESSA'!$B$1:$AK$18</definedName>
  </definedNames>
  <calcPr calcId="145621"/>
</workbook>
</file>

<file path=xl/calcChain.xml><?xml version="1.0" encoding="utf-8"?>
<calcChain xmlns="http://schemas.openxmlformats.org/spreadsheetml/2006/main">
  <c r="AB18" i="1" l="1"/>
  <c r="AB17" i="1"/>
  <c r="AD17" i="1" s="1"/>
  <c r="AB15" i="1"/>
  <c r="AB13" i="1"/>
  <c r="AD13" i="1" s="1"/>
  <c r="AB12" i="1"/>
  <c r="AD9" i="1"/>
  <c r="AD10" i="1"/>
  <c r="AD11" i="1"/>
  <c r="AD12" i="1"/>
  <c r="AD14" i="1"/>
  <c r="AD15" i="1"/>
  <c r="AD16" i="1"/>
  <c r="AD18" i="1"/>
  <c r="AB9" i="1"/>
  <c r="AD8" i="1"/>
  <c r="AB8" i="1"/>
  <c r="AG18" i="1" l="1"/>
  <c r="AG17" i="1"/>
  <c r="AG16" i="1"/>
  <c r="AG15" i="1"/>
  <c r="AG14" i="1"/>
  <c r="AG13" i="1"/>
  <c r="AG12" i="1"/>
  <c r="AG11" i="1"/>
  <c r="AG10" i="1"/>
  <c r="AG9" i="1"/>
  <c r="AG8" i="1"/>
  <c r="AE12" i="1"/>
  <c r="AE13" i="1"/>
  <c r="AE18" i="1"/>
  <c r="AE17" i="1"/>
  <c r="AE16" i="1"/>
  <c r="AE8" i="1"/>
  <c r="AE9" i="1"/>
  <c r="AE15" i="1"/>
  <c r="W10" i="1" l="1"/>
  <c r="Z9" i="1"/>
  <c r="Z10" i="1"/>
  <c r="Z11" i="1"/>
  <c r="Z12" i="1"/>
  <c r="Z15" i="1"/>
  <c r="Z16" i="1"/>
  <c r="Z17" i="1"/>
  <c r="Z18" i="1"/>
  <c r="W9" i="1"/>
  <c r="W11" i="1"/>
  <c r="W12" i="1"/>
  <c r="W13" i="1"/>
  <c r="W15" i="1"/>
  <c r="W16" i="1"/>
  <c r="W17" i="1"/>
  <c r="W18" i="1"/>
  <c r="W8" i="1"/>
  <c r="Z8" i="1"/>
  <c r="Z13" i="1"/>
  <c r="N13" i="1"/>
  <c r="Q18" i="1" l="1"/>
  <c r="S18" i="1" s="1"/>
  <c r="Q17" i="1"/>
  <c r="S17" i="1" s="1"/>
  <c r="P17" i="1" s="1"/>
  <c r="Q16" i="1"/>
  <c r="S16" i="1" s="1"/>
  <c r="Q15" i="1"/>
  <c r="S15" i="1" s="1"/>
  <c r="P15" i="1" s="1"/>
  <c r="Q14" i="1"/>
  <c r="Q13" i="1"/>
  <c r="S13" i="1" s="1"/>
  <c r="P13" i="1" s="1"/>
  <c r="Q12" i="1"/>
  <c r="S12" i="1" s="1"/>
  <c r="Q11" i="1"/>
  <c r="Q10" i="1"/>
  <c r="Q9" i="1"/>
  <c r="S9" i="1" s="1"/>
  <c r="Q8" i="1"/>
  <c r="S8" i="1" s="1"/>
  <c r="P9" i="1" l="1"/>
  <c r="M18" i="1" l="1"/>
  <c r="M8" i="1" l="1"/>
  <c r="J8" i="1"/>
  <c r="J12" i="1" l="1"/>
  <c r="M9" i="1"/>
  <c r="M10" i="1"/>
  <c r="M11" i="1"/>
  <c r="M12" i="1"/>
  <c r="M13" i="1"/>
  <c r="M14" i="1"/>
  <c r="M15" i="1"/>
  <c r="M16" i="1"/>
  <c r="M17" i="1"/>
  <c r="J10" i="1"/>
  <c r="J11" i="1"/>
  <c r="J13" i="1"/>
  <c r="J14" i="1"/>
  <c r="J15" i="1"/>
  <c r="J16" i="1"/>
  <c r="J17" i="1"/>
  <c r="J18" i="1"/>
  <c r="J9" i="1" l="1"/>
</calcChain>
</file>

<file path=xl/comments1.xml><?xml version="1.0" encoding="utf-8"?>
<comments xmlns="http://schemas.openxmlformats.org/spreadsheetml/2006/main">
  <authors>
    <author>Autor</author>
  </authors>
  <commentList>
    <comment ref="D5" authorId="0">
      <text>
        <r>
          <rPr>
            <b/>
            <sz val="10"/>
            <color indexed="81"/>
            <rFont val="Tahoma"/>
            <family val="2"/>
          </rPr>
          <t>Autor:</t>
        </r>
        <r>
          <rPr>
            <sz val="10"/>
            <color indexed="81"/>
            <rFont val="Tahoma"/>
            <family val="2"/>
          </rPr>
          <t xml:space="preserve">
Proyecto
Plan de proceso</t>
        </r>
      </text>
    </comment>
    <comment ref="E5" authorId="0">
      <text>
        <r>
          <rPr>
            <b/>
            <sz val="10"/>
            <color indexed="81"/>
            <rFont val="Tahoma"/>
            <family val="2"/>
          </rPr>
          <t>Autor:</t>
        </r>
        <r>
          <rPr>
            <sz val="10"/>
            <color indexed="81"/>
            <rFont val="Tahoma"/>
            <family val="2"/>
          </rPr>
          <t xml:space="preserve">
Idea
formulado sin iniciar
En ejecución</t>
        </r>
      </text>
    </comment>
  </commentList>
</comments>
</file>

<file path=xl/sharedStrings.xml><?xml version="1.0" encoding="utf-8"?>
<sst xmlns="http://schemas.openxmlformats.org/spreadsheetml/2006/main" count="173" uniqueCount="85">
  <si>
    <t>PLAN DE ACCIÓN 2014</t>
  </si>
  <si>
    <t>Vicepresidencia  Gestión de Negocios /Vicepresidencia Trasmisión Distribucion Energía</t>
  </si>
  <si>
    <t>Presupuesto en millones de pesos</t>
  </si>
  <si>
    <t>Consolidación de Proyectos y Planes</t>
  </si>
  <si>
    <t>Objetivo Estratégico 
Grupo EPM</t>
  </si>
  <si>
    <t>Nombre del Proyecto o Plan de Mejoramiento</t>
  </si>
  <si>
    <t>Clasificación</t>
  </si>
  <si>
    <t>Estado</t>
  </si>
  <si>
    <t>Descripción</t>
  </si>
  <si>
    <t>Unidad Meta física</t>
  </si>
  <si>
    <t>TRIMESTRE I</t>
  </si>
  <si>
    <t>TRIMESTRE II</t>
  </si>
  <si>
    <t>TRIMESTRE III</t>
  </si>
  <si>
    <t>TRIMESTRE IV</t>
  </si>
  <si>
    <t>Observaciones</t>
  </si>
  <si>
    <t>Responsable</t>
  </si>
  <si>
    <t>Vicepresidencia Ejecutiva /Vicepresindencia Negocio</t>
  </si>
  <si>
    <t>Encargado de reportar la información</t>
  </si>
  <si>
    <t>Meta física acumulada</t>
  </si>
  <si>
    <t>Presupuesto acumulado</t>
  </si>
  <si>
    <t>Ejecución</t>
  </si>
  <si>
    <t>Meta</t>
  </si>
  <si>
    <t>% cumpl.</t>
  </si>
  <si>
    <t>Ejec</t>
  </si>
  <si>
    <t>Expansión SDL</t>
  </si>
  <si>
    <t>Proyecto</t>
  </si>
  <si>
    <t>Formulado sin iniciar</t>
  </si>
  <si>
    <t xml:space="preserve">Diseño, adecuación y construcción de la infraestructura eléctrica para fortalecer el Sistema de Distribución Local </t>
  </si>
  <si>
    <t>% avance</t>
  </si>
  <si>
    <t>ESSA</t>
  </si>
  <si>
    <t>VP T&amp;D Energía</t>
  </si>
  <si>
    <t>Planeación</t>
  </si>
  <si>
    <t>Expansión STR</t>
  </si>
  <si>
    <t xml:space="preserve">Diseño, adecuación y construcción de la infraestructura eléctrica para fortalecer el Sistema de Transmisión Regional </t>
  </si>
  <si>
    <t>Expansión STN</t>
  </si>
  <si>
    <t xml:space="preserve">Diseño, adecuación y construcción de la infraestructura eléctrica para fortalecer el Sistema de Transmisón Nacional </t>
  </si>
  <si>
    <t>Vp PI</t>
  </si>
  <si>
    <t>Modernización STR</t>
  </si>
  <si>
    <t xml:space="preserve">Modernizar el sistema de monitoreo, control y seguimiento  los sistemas de distribución regional de energía eléctrica </t>
  </si>
  <si>
    <t>Reposición SDL</t>
  </si>
  <si>
    <t xml:space="preserve">Realizar la reposición de la infraestructura eléctrica que ha sobrepasado su vida útil para fortalecer el Sistema de Distribución Local </t>
  </si>
  <si>
    <t>Reposición STR</t>
  </si>
  <si>
    <t>Realizar la reposición de la infraestructura eléctrica que ha sobrepasado su vida útil para fortalecer el Sistema de Transmisión Regional</t>
  </si>
  <si>
    <t>Reposición STN</t>
  </si>
  <si>
    <t>Realizar la reposición de la infraestructura eléctrica que ha sobrepasado su vida útil para fortalecer el Sistema de Transmisión Nacional</t>
  </si>
  <si>
    <t>Programa REMOS</t>
  </si>
  <si>
    <t>Reposición y modernización de 23 subestaciones de ESSA en un período de 10 años.</t>
  </si>
  <si>
    <t>Electrificación Rural</t>
  </si>
  <si>
    <t>Construir redes de distribución en las zonas interconectables</t>
  </si>
  <si>
    <t>vivienda</t>
  </si>
  <si>
    <t>Otras aplicaciones</t>
  </si>
  <si>
    <t>Inversiones necesarias en equipos e instalaciones que no hacen parte de la infraestructura eléctrica de ESSA</t>
  </si>
  <si>
    <t>Proyecto de reducción y control de pérdidas de energía “Buena Energía para Todos PBETP”</t>
  </si>
  <si>
    <t xml:space="preserve">Ejecutar actividades técnicas y comerciales encaminadas a la reducción del indicador de pérdidas y recuperación de energía. </t>
  </si>
  <si>
    <t>Crecer en clientes y mercados
Lograr excelencia operacional en la prestación de los servicios</t>
  </si>
  <si>
    <t>Lograr excelencia operacional en la prestación de los servicios</t>
  </si>
  <si>
    <t>Los datos registrados corresponden a las metas proyectadas inicialmente, cuando se asumía que el proyecto Iluminemos Santander se llevaría a cabo con recursos del Grupo Empresarial, pero debido a decisiones empresariales los recursos a utilizar dependen de los proyectos que se gestionen ante el FAER; por tanto la meta física corresponde a 3000 viviendas en total para el año 2014.</t>
  </si>
  <si>
    <t>La implementación de los procesos de compras conjuntas a retrasado la contratación de materiales de la inversión por lo cual se presenta subejecución del presupuesto. Para suplir los requerimientos de materiales hemos tenido que recurrir a prestamos de material (postes y transformadores) con las ADES.</t>
  </si>
  <si>
    <t>Se presenta  adelanto presupuestal en la adquisición de transformadores con los contratos que se encuentran en ejecución, Aunque se presenta un atraso en la terminación del plan subestación Piedecuesta 3x50 MVA 230/115 kV + 40 MVA 115/34.5 kV  y en la iniciación de la   ingeniería básica y/o conceptual de subestaciones eléctricas y líneas de transmisión y distribución</t>
  </si>
  <si>
    <t>Se están ejecutando los contratos de mantenimiento de la infraestructura del SDL</t>
  </si>
  <si>
    <t>Hasta el mes de marzo la ejecución corresponde a la compra de materiales y equipos para los proyectos modernización y reposición por valor de $754 millones el restante en nomina. La subejecución de $4.568 millones, se debe a retrasos en los proceso precontractuales, adjudicaciones por menor cuantía de la proyectada e incumplimiento en los perfiles del personal requerido por parte de los contratistas</t>
  </si>
  <si>
    <t>Se presenta un adelanto presupuestal en la compra de materiales para la expansión del SDL como también en las adecuaciones y reestructuración de subestaciones ESSA para cumplimiento de normatividad vigente</t>
  </si>
  <si>
    <t>Observación</t>
  </si>
  <si>
    <t>Los $7.513 millones que no se han ejecutado corresponden a $5.497 millones por compras de materialaes atrasadas por los procesos de compras;  $1.829 millones en los contratos  de obra  atrasados por demoras en las obras de redes para normalizar a los clientes subnormales y $187  millones ejecutados pero no contabilizados  por demora en la presentación de la factura del contratista Proing S.A..</t>
  </si>
  <si>
    <t>El contrato de Diseños no fue adjudicado en la fecha proyectada afectando su inicio de ejecución y la del contrato de la interventoría. Un grupo del proceso de equipos y materiales se declaró desierto postergando parte de la ejecución del dinero. El contrato de EPC inicialmente se declaró desierto afectando la proyección de su ejecución y la del contrato de interventoría.  Retrasos generales en la ejecución de los contratos ocasionaron disminución en los recursos requeridos para tralados a las subestaciones.</t>
  </si>
  <si>
    <t>Existen planes asociados a esta iniciativa que están siendo objeto de estudio para inlcuirlos en el proyecto de vulnerabilidad del SDL y por tanto no se ejecutarán dentro de la vigencia 2014. Por nueva necesidad operativa el presupuesto asignado la repotenciación de subestaciones see ejecutará en adquisición de equipos de patio para el montaje del nuevo autotransforamdor de 90 MVA 220/115 kV y nuevo transformador de 40 MVA 115/34,5 kV en la subestación termobarranca, y adquisición de equipos de patio de 115 kV para reposición por fin de vida útil, en las subestaciones que no intervendrá el proyecto REMOS. Actualmente se encuentra en proceso de legalización el contrato para la realización de la Linea doble circuito Granja-Piedecuesta.</t>
  </si>
  <si>
    <t>Los trabajos asociados a la Subestación Piedecuesta y la adquisición de transformadores se encuentran en ejecución. La ejecución presupuestal se encuentra subejecutada debido a hasta la fecha  no se ha ejecutado los diseños de ingeniería ´programados, se ha presentado los proyectos al consultor y realizado las visitas  respectivas para definir el trazado final de las líneas requeridas por la red eléctrica de ESSA,  teniendo encuenta las diferentes variables  del terreno</t>
  </si>
  <si>
    <t>El proyecto se encuentra en ejecución, no obstante no se han realizado pagos.</t>
  </si>
  <si>
    <t>El proceso se encuentra en estudio de mercados y está dentro de la programación estimada del proceso de contratación.  Para la integración al SCADA se está de los actuales seccionalizadores de la red de ESSA se están realizando pruebas piloto con una de las firmas interesadas en el proceso para consolidar los estudios de mercado y seguir de acuerdo a los tiempos programados del proceso.</t>
  </si>
  <si>
    <t>La reposición de transformadores de distribución de encuentra en ejecución.  Por una inadecuada ejecución de la reposición de redes del SDL por parte del contratista se realizaron deducciones.</t>
  </si>
  <si>
    <t xml:space="preserve">
La construcción de la variante de las líneas de transmisión Palenque-Termobarranca y la construcción de las variante de las líneas de transmisión que debieron desplazarse por el proyecto Hidrosogamoso se encuentran en ejecución. Se requiere el diseño del nuevo apantallamiento para la línea Palenque - Termobarranca por lo que se solicitará al área de ingeniería y gestión el mismo para el inicio del proyecto
</t>
  </si>
  <si>
    <t>Este proceso se encuentra detenido en espera de una decisión técnica y presupuestal, debido a que el estudio de mercados indica un costo muy superior al presupuesto.</t>
  </si>
  <si>
    <t xml:space="preserve">La menor ejecución se da por: ahorros en la compra celdas de media tensión, el valor adjudicado de algunos contratos fue menor al presupuestado, y por los mayores tiem-pos en los procesos precontractuales que presenta desplazamiento en el inicio de ac-tividades. </t>
  </si>
  <si>
    <t>Las Áreas de Distribución Norte y Sur, presentan desplazamiento de la inversión , por retrasos en el  proceso contractual en los contratos de reposición de postes y conductores, adicionalmente no se ha iniciado el contrato PQR.</t>
  </si>
  <si>
    <t>Existen planes asociados a esta iniciativa que están siendo objeto de estudio para inlcuirlos en el proyecto de vulnerabilidad del SDL</t>
  </si>
  <si>
    <t>Se desplazada la adquisición del lote para el traslado de la Sub estación La Granja; no se ha efectuado la compra de activos eléctricos por $1,890 proyectados en el año por incumplimiento de requisitos y solicitudes que se encuentran en estudio.</t>
  </si>
  <si>
    <t>Subestaciones y líneas se sobreejecuta en los programas de mejoramiento y reposición de líneas de transmisión, se tuvieron dificultades en la disponibilidad de personal capacitado por parte del contratista para realizar las actividades de pintura   de torres, para adecuaciones y reestructuración de subestaciones, no se han iniciado las obras civiles debido a las dificultades presentadas por la demora en el proceso precontractual.</t>
  </si>
  <si>
    <t>Las Áreas de Distribución Norte y Sur, la sub ejecución en $5,639, se da por el des-plazamiento para el 2015 de los contratos de reposición de postes y conductores PQR y Puntas y Colas.</t>
  </si>
  <si>
    <t xml:space="preserve">El proyecto Remos se sub ejecutó $13,807: los contratos de diseño de modernización, montajes e interventoría no fueron adjudi-cados en la fecha proyectada; el suministro de tableros y montajes al retrasarse los contratos de diseños afecto el comienzo de su ejecución; el contrato EPC de reposición inicialmente se declaró desierto afectando la proyección de su ejecución; no se ejecutó la remodelación del centro de control; y se presentaron ahorros en los suministros de equipos, materiales y el contrato de celdas de reposición. </t>
  </si>
  <si>
    <t>El proyecto de Reducción y control de pérdidas se sub ejecutó $5,579, por demoras en los procesos para las compras conjuntas; desplazamiento en el inicio de los contratos de obra para la normalización de clientes.</t>
  </si>
  <si>
    <t>Se sub ejecutaron $7,622: el lote para el traslado de la Sub estación La Granja no fue comprado; no se ejecutó el presupuesto de compra activos eléctricos por incumplimiento de requisitos; no se ejecutó el proyecto de las bodegas PCB´s</t>
  </si>
  <si>
    <t>Subestaciones y líneas sub ejecutó  $10,639: el contrato para la compra de subestaciones móviles desplazó la vigencia del mismo; y no se  adelantó los procesos de suministro de maquinaria, de equipos y de mantenimiento del cambiador de tomas del módulo de reserva del autotransforma-dor de la Subestación Palos.</t>
  </si>
  <si>
    <t xml:space="preserve"> Otras inversiones, clasificadas como com-pras inventario se sub ejecutan en $3,361, se encuentran desplazadas por programa-ción conjunta.</t>
  </si>
  <si>
    <t>El proyecto de Reducción y control de pérdidas se sub ejecutó $6,929, por demoras en los procesos para las compras conjuntas; desplazamiento en el inicio de los contratos de obra para la normalización de clientes.</t>
  </si>
  <si>
    <t xml:space="preserve">CONVENIOS FAER ONZAGA – BARICHARA, en el año 2013 se ejecutaron recursos para la construcción de redes de media y baja tensión, montaje de transformadores y acometidas para la electrificación rural de veredas de los municipios de Onzaga y Barichara, con una inversión total de $4,129 millones de pesos que beneficiaron a 474 familias.
CONVENIO FAER GGC 235 2012 ESSA-FAER, se ejecutaron recursos para la construcción de redes de media y baja tensión, montaje de transformadores y acometidas para la electrificación rural de veredas de los municipios de Puente Nacional, San Miguel, Albania, Betulia, Carcasí, El Carmen De Chucuri, Simacota, Aracota, Santa Bárbara, Rionegro, El Guacamayo, San Andrés, Villanueva, con una inversión total de $10.981 millones de pesos que beneficiaron a 1.337 familias, este proyecto inicio en el mes de diciembre de 2013 y finalizo en el mes de junio de 2014.
CONVENIO FAER GGC 090 2013 ESSA-FAER, En el mes de agosto de 2014 con el FAER, se inició la ejecución de un nuevo convenio por $9.382 millones de pesos y la conexión de 895 nuevas viviendas, actualmente se terminaron de electrificar y beneficiaron en total 1028  familias del sector rural en los municipios de Galán - Sabana De Torres - Matanza - Lebrija - Guavata - Mogotes - La Belleza - El Playón - Charta - Hato - Guaca - Cabrera - Valle De San José.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</si>
</sst>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_(&quot;$&quot;\ * \(#,##0.00\);_(&quot;$&quot;\ * &quot;-&quot;??_);_(@_)"/>
    <numFmt numFmtId="43" formatCode="_(* #,##0.00_);_(* \(#,##0.00\);_(* &quot;-&quot;??_);_(@_)"/>
    <numFmt numFmtId="164" formatCode="_(* #,##0_);_(* \(#,##0\);_(* &quot;-&quot;??_);_(@_)"/>
    <numFmt numFmtId="165" formatCode="_-* #,##0.00\ &quot;€&quot;_-;\-* #,##0.00\ &quot;€&quot;_-;_-* &quot;-&quot;??\ &quot;€&quot;_-;_-@_-"/>
    <numFmt numFmtId="166" formatCode="0.0%"/>
  </numFmts>
  <fonts count="14" x14ac:knownFonts="1">
    <font>
      <sz val="11"/>
      <color theme="1"/>
      <name val="Calibri"/>
      <family val="2"/>
      <scheme val="minor"/>
    </font>
    <font>
      <sz val="11"/>
      <color theme="1"/>
      <name val="Calibri"/>
      <family val="2"/>
      <scheme val="minor"/>
    </font>
    <font>
      <sz val="18"/>
      <color theme="1"/>
      <name val="Calibri"/>
      <family val="2"/>
      <scheme val="minor"/>
    </font>
    <font>
      <sz val="10"/>
      <color theme="1"/>
      <name val="Calibri"/>
      <family val="2"/>
      <scheme val="minor"/>
    </font>
    <font>
      <sz val="16"/>
      <color theme="1"/>
      <name val="Calibri"/>
      <family val="2"/>
      <scheme val="minor"/>
    </font>
    <font>
      <sz val="12"/>
      <color theme="1"/>
      <name val="Calibri"/>
      <family val="2"/>
      <scheme val="minor"/>
    </font>
    <font>
      <b/>
      <sz val="12"/>
      <color theme="0"/>
      <name val="Calibri"/>
      <family val="2"/>
      <scheme val="minor"/>
    </font>
    <font>
      <b/>
      <sz val="10"/>
      <color theme="0"/>
      <name val="Calibri"/>
      <family val="2"/>
      <scheme val="minor"/>
    </font>
    <font>
      <b/>
      <sz val="10"/>
      <color theme="6" tint="-0.499984740745262"/>
      <name val="Calibri"/>
      <family val="2"/>
      <scheme val="minor"/>
    </font>
    <font>
      <sz val="10"/>
      <name val="Calibri"/>
      <family val="2"/>
      <scheme val="minor"/>
    </font>
    <font>
      <sz val="10"/>
      <color indexed="8"/>
      <name val="Calibri"/>
      <family val="2"/>
      <scheme val="minor"/>
    </font>
    <font>
      <b/>
      <sz val="10"/>
      <color indexed="81"/>
      <name val="Tahoma"/>
      <family val="2"/>
    </font>
    <font>
      <sz val="10"/>
      <color indexed="81"/>
      <name val="Tahoma"/>
      <family val="2"/>
    </font>
    <font>
      <sz val="9"/>
      <color rgb="FF000000"/>
      <name val="Arial"/>
      <family val="2"/>
    </font>
  </fonts>
  <fills count="4">
    <fill>
      <patternFill patternType="none"/>
    </fill>
    <fill>
      <patternFill patternType="gray125"/>
    </fill>
    <fill>
      <patternFill patternType="solid">
        <fgColor theme="1" tint="0.499984740745262"/>
        <bgColor indexed="64"/>
      </patternFill>
    </fill>
    <fill>
      <patternFill patternType="solid">
        <fgColor theme="0" tint="-0.14999847407452621"/>
        <bgColor indexed="64"/>
      </patternFill>
    </fill>
  </fills>
  <borders count="9">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bottom style="hair">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cellStyleXfs>
  <cellXfs count="77">
    <xf numFmtId="0" fontId="0" fillId="0" borderId="0" xfId="0"/>
    <xf numFmtId="0" fontId="3" fillId="0" borderId="0" xfId="0" applyFont="1" applyAlignment="1">
      <alignment horizontal="center" vertical="center" wrapText="1"/>
    </xf>
    <xf numFmtId="0" fontId="4" fillId="0" borderId="0" xfId="0" applyFont="1" applyAlignment="1">
      <alignment horizontal="left" vertical="center"/>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6" fillId="2" borderId="2" xfId="0" applyFont="1" applyFill="1" applyBorder="1" applyAlignment="1">
      <alignment vertical="center"/>
    </xf>
    <xf numFmtId="0" fontId="7" fillId="2" borderId="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3" fontId="8" fillId="3" borderId="4" xfId="0" applyNumberFormat="1" applyFont="1" applyFill="1" applyBorder="1" applyAlignment="1">
      <alignment horizontal="center" vertical="center" wrapText="1"/>
    </xf>
    <xf numFmtId="0" fontId="8" fillId="3"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9" fontId="3" fillId="0" borderId="4" xfId="1" applyNumberFormat="1" applyFont="1" applyFill="1" applyBorder="1" applyAlignment="1">
      <alignment horizontal="center" vertical="center"/>
    </xf>
    <xf numFmtId="164" fontId="3" fillId="0" borderId="4" xfId="1" applyNumberFormat="1" applyFont="1" applyFill="1" applyBorder="1" applyAlignment="1">
      <alignment horizontal="center" vertical="center" wrapText="1"/>
    </xf>
    <xf numFmtId="9" fontId="3" fillId="0" borderId="4" xfId="2" applyNumberFormat="1" applyFont="1" applyFill="1" applyBorder="1" applyAlignment="1">
      <alignment horizontal="center" vertical="center" wrapText="1"/>
    </xf>
    <xf numFmtId="164" fontId="3" fillId="0" borderId="4" xfId="1" applyNumberFormat="1" applyFont="1" applyFill="1" applyBorder="1" applyAlignment="1">
      <alignment horizontal="center" vertical="center"/>
    </xf>
    <xf numFmtId="3" fontId="3" fillId="0" borderId="4" xfId="0" applyNumberFormat="1"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37" fontId="3" fillId="0" borderId="4" xfId="1" applyNumberFormat="1"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3" fontId="3" fillId="0" borderId="4" xfId="1" applyNumberFormat="1" applyFont="1" applyFill="1" applyBorder="1" applyAlignment="1">
      <alignment horizontal="center" vertical="center"/>
    </xf>
    <xf numFmtId="164"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vertical="center" wrapText="1"/>
    </xf>
    <xf numFmtId="0" fontId="10" fillId="0" borderId="4" xfId="0" applyFont="1" applyFill="1" applyBorder="1" applyAlignment="1">
      <alignment horizontal="center" vertical="center" wrapText="1"/>
    </xf>
    <xf numFmtId="9" fontId="3" fillId="0" borderId="4" xfId="1" applyNumberFormat="1" applyFont="1" applyFill="1" applyBorder="1" applyAlignment="1">
      <alignment horizontal="right" vertical="center"/>
    </xf>
    <xf numFmtId="0" fontId="3" fillId="0" borderId="4" xfId="0" applyFont="1" applyFill="1" applyBorder="1" applyAlignment="1">
      <alignment horizontal="justify" vertical="center" wrapText="1"/>
    </xf>
    <xf numFmtId="43" fontId="2" fillId="0" borderId="0" xfId="1" applyFont="1" applyFill="1" applyAlignment="1">
      <alignment horizontal="center" vertical="center" wrapText="1"/>
    </xf>
    <xf numFmtId="43" fontId="8" fillId="3" borderId="4" xfId="1" applyFont="1" applyFill="1" applyBorder="1" applyAlignment="1">
      <alignment horizontal="center" vertical="center" wrapText="1"/>
    </xf>
    <xf numFmtId="43" fontId="3" fillId="0" borderId="4" xfId="1" applyFont="1" applyFill="1" applyBorder="1" applyAlignment="1">
      <alignment horizontal="center" vertical="center" wrapText="1"/>
    </xf>
    <xf numFmtId="43" fontId="3" fillId="0" borderId="4" xfId="1" applyFont="1" applyFill="1" applyBorder="1" applyAlignment="1">
      <alignment horizontal="center" vertical="center"/>
    </xf>
    <xf numFmtId="43" fontId="3" fillId="0" borderId="0" xfId="1" applyFont="1" applyFill="1" applyAlignment="1">
      <alignment horizontal="center" vertical="center" wrapText="1"/>
    </xf>
    <xf numFmtId="164" fontId="2" fillId="0" borderId="0" xfId="1" applyNumberFormat="1" applyFont="1" applyFill="1" applyAlignment="1">
      <alignment horizontal="center" vertical="center" wrapText="1"/>
    </xf>
    <xf numFmtId="164" fontId="8" fillId="3" borderId="4" xfId="1" applyNumberFormat="1" applyFont="1" applyFill="1" applyBorder="1" applyAlignment="1">
      <alignment horizontal="center" vertical="center" wrapText="1"/>
    </xf>
    <xf numFmtId="164" fontId="3" fillId="0" borderId="0" xfId="1" applyNumberFormat="1" applyFont="1" applyFill="1" applyAlignment="1">
      <alignment horizontal="center" vertical="center" wrapText="1"/>
    </xf>
    <xf numFmtId="43" fontId="2" fillId="0" borderId="0" xfId="1" applyFont="1" applyAlignment="1">
      <alignment horizontal="center" vertical="center" wrapText="1"/>
    </xf>
    <xf numFmtId="43" fontId="3" fillId="0" borderId="4" xfId="0" applyNumberFormat="1" applyFont="1" applyFill="1" applyBorder="1" applyAlignment="1">
      <alignment horizontal="center" vertical="center" wrapText="1"/>
    </xf>
    <xf numFmtId="9" fontId="3" fillId="0" borderId="4" xfId="2" applyFont="1" applyFill="1" applyBorder="1" applyAlignment="1">
      <alignment horizontal="center" vertical="center" wrapText="1"/>
    </xf>
    <xf numFmtId="10" fontId="3" fillId="0" borderId="4"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0" borderId="0" xfId="0" applyFont="1" applyAlignment="1">
      <alignment horizontal="center" vertical="center" wrapText="1"/>
    </xf>
    <xf numFmtId="0" fontId="7" fillId="2" borderId="2" xfId="0" applyFont="1" applyFill="1" applyBorder="1" applyAlignment="1">
      <alignment horizontal="center" vertical="center" wrapText="1"/>
    </xf>
    <xf numFmtId="166" fontId="3" fillId="0" borderId="0" xfId="2" applyNumberFormat="1" applyFont="1" applyFill="1" applyAlignment="1">
      <alignment horizontal="center" vertical="center" wrapText="1"/>
    </xf>
    <xf numFmtId="9" fontId="3" fillId="0" borderId="0" xfId="2" applyFont="1" applyFill="1" applyAlignment="1">
      <alignment horizontal="center" vertical="center" wrapText="1"/>
    </xf>
    <xf numFmtId="9" fontId="3" fillId="0" borderId="4" xfId="2" applyFont="1" applyFill="1" applyBorder="1" applyAlignment="1">
      <alignment horizontal="right" vertical="center" wrapText="1"/>
    </xf>
    <xf numFmtId="3" fontId="13" fillId="0" borderId="0" xfId="0" applyNumberFormat="1" applyFont="1" applyAlignment="1">
      <alignment horizontal="center" vertical="center"/>
    </xf>
    <xf numFmtId="164" fontId="2" fillId="0" borderId="0" xfId="0" applyNumberFormat="1" applyFont="1" applyFill="1" applyAlignment="1">
      <alignment horizontal="center" vertical="center" wrapText="1"/>
    </xf>
    <xf numFmtId="164" fontId="8" fillId="3" borderId="4" xfId="0" applyNumberFormat="1" applyFont="1" applyFill="1" applyBorder="1" applyAlignment="1">
      <alignment horizontal="center" vertical="center" wrapText="1"/>
    </xf>
    <xf numFmtId="164" fontId="13" fillId="0" borderId="0" xfId="0" applyNumberFormat="1" applyFont="1" applyAlignment="1">
      <alignment vertical="center"/>
    </xf>
    <xf numFmtId="164" fontId="3" fillId="0" borderId="0" xfId="0" applyNumberFormat="1" applyFont="1" applyFill="1" applyAlignment="1">
      <alignment horizontal="center" vertical="center" wrapText="1"/>
    </xf>
    <xf numFmtId="0" fontId="2" fillId="0" borderId="0" xfId="0" applyFont="1" applyAlignment="1">
      <alignment horizontal="justify" vertical="center" wrapText="1"/>
    </xf>
    <xf numFmtId="0" fontId="8" fillId="3" borderId="2" xfId="0" applyFont="1" applyFill="1" applyBorder="1" applyAlignment="1">
      <alignment horizontal="justify" vertical="center" wrapText="1"/>
    </xf>
    <xf numFmtId="0" fontId="8" fillId="3" borderId="1" xfId="0" applyFont="1" applyFill="1" applyBorder="1" applyAlignment="1">
      <alignment horizontal="justify" vertical="center" wrapText="1"/>
    </xf>
    <xf numFmtId="3" fontId="8" fillId="3" borderId="4" xfId="0" applyNumberFormat="1" applyFont="1" applyFill="1" applyBorder="1" applyAlignment="1">
      <alignment horizontal="justify" vertical="center" wrapText="1"/>
    </xf>
    <xf numFmtId="0" fontId="3" fillId="0" borderId="0" xfId="0" applyFont="1" applyFill="1" applyAlignment="1">
      <alignment horizontal="justify" vertical="center" wrapText="1"/>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2" fillId="0" borderId="0" xfId="0" applyFont="1" applyAlignment="1">
      <alignment horizontal="center" vertical="center" wrapText="1"/>
    </xf>
    <xf numFmtId="0" fontId="5" fillId="0" borderId="8" xfId="0" applyFont="1" applyBorder="1" applyAlignment="1">
      <alignment horizontal="left" vertical="center" wrapText="1"/>
    </xf>
    <xf numFmtId="0" fontId="6" fillId="2" borderId="1" xfId="0"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3" fillId="0" borderId="6" xfId="0" applyFont="1" applyFill="1" applyBorder="1" applyAlignment="1">
      <alignment horizontal="center" vertical="center" wrapText="1"/>
    </xf>
  </cellXfs>
  <cellStyles count="5">
    <cellStyle name="Millares" xfId="1" builtinId="3"/>
    <cellStyle name="Moneda 19" xfId="3"/>
    <cellStyle name="Moneda 2" xfId="4"/>
    <cellStyle name="Normal" xfId="0" builtinId="0"/>
    <cellStyle name="Porcentaje" xfId="2"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soritr\AppData\Local\Microsoft\Windows\Temporary%20Internet%20Files\Content.Outlook\1P6ZY9KD\Plantilla%20ejeccuci&#243;n%20presupuestal%20JUNIO%20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uentas%20ejecuci&#243;n%20de%20invers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Planes"/>
      <sheetName val=" Tabla Dinamica 1"/>
      <sheetName val="Dinamica 1 (2)"/>
      <sheetName val="Hoja1"/>
      <sheetName val="Hoja3"/>
      <sheetName val="Control ejecución presupuestal"/>
      <sheetName val="Control meta fisica"/>
      <sheetName val="Control avance fisico"/>
    </sheetNames>
    <sheetDataSet>
      <sheetData sheetId="0" refreshError="1"/>
      <sheetData sheetId="1" refreshError="1"/>
      <sheetData sheetId="2" refreshError="1"/>
      <sheetData sheetId="3" refreshError="1"/>
      <sheetData sheetId="4" refreshError="1">
        <row r="19">
          <cell r="C19">
            <v>4763.4723199999999</v>
          </cell>
        </row>
        <row r="20">
          <cell r="C20">
            <v>2674.2229408113603</v>
          </cell>
        </row>
        <row r="21">
          <cell r="C21">
            <v>1008.6225624299999</v>
          </cell>
        </row>
        <row r="23">
          <cell r="C23">
            <v>2920.1221670500004</v>
          </cell>
        </row>
        <row r="24">
          <cell r="B24">
            <v>0</v>
          </cell>
        </row>
        <row r="25">
          <cell r="C25">
            <v>1128.9617800000001</v>
          </cell>
        </row>
        <row r="26">
          <cell r="C26">
            <v>643.29801399999997</v>
          </cell>
        </row>
        <row r="27">
          <cell r="C27">
            <v>2444.2252361299998</v>
          </cell>
        </row>
        <row r="28">
          <cell r="C28">
            <v>6253.0298509397899</v>
          </cell>
        </row>
        <row r="29">
          <cell r="C29">
            <v>0</v>
          </cell>
        </row>
        <row r="30">
          <cell r="C30">
            <v>1273.7752997499999</v>
          </cell>
        </row>
      </sheetData>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ow r="2">
          <cell r="D2">
            <v>4642.6703665299974</v>
          </cell>
        </row>
        <row r="10">
          <cell r="D10">
            <v>1766.7028892800065</v>
          </cell>
        </row>
        <row r="12">
          <cell r="D12">
            <v>23117.291617610001</v>
          </cell>
        </row>
        <row r="25">
          <cell r="D25">
            <v>13765.991080140002</v>
          </cell>
        </row>
        <row r="27">
          <cell r="D27">
            <v>15997.481223029999</v>
          </cell>
        </row>
        <row r="32">
          <cell r="D32">
            <v>4753.95198893</v>
          </cell>
        </row>
        <row r="35">
          <cell r="D35">
            <v>12825.864761049999</v>
          </cell>
        </row>
        <row r="43">
          <cell r="D43">
            <v>10185.529677709999</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30"/>
  <sheetViews>
    <sheetView tabSelected="1" zoomScale="77" zoomScaleNormal="77" workbookViewId="0">
      <selection activeCell="AI20" sqref="AI20"/>
    </sheetView>
  </sheetViews>
  <sheetFormatPr baseColWidth="10" defaultColWidth="11.42578125" defaultRowHeight="12.75" x14ac:dyDescent="0.25"/>
  <cols>
    <col min="1" max="1" width="11.42578125" style="21"/>
    <col min="2" max="2" width="17.140625" style="21" customWidth="1"/>
    <col min="3" max="3" width="18.5703125" style="21" customWidth="1"/>
    <col min="4" max="4" width="12.5703125" style="21" customWidth="1"/>
    <col min="5" max="5" width="10.7109375" style="21" customWidth="1"/>
    <col min="6" max="6" width="18.5703125" style="21" customWidth="1"/>
    <col min="7" max="8" width="13.140625" style="21" customWidth="1"/>
    <col min="9" max="9" width="8" style="35" customWidth="1"/>
    <col min="10" max="10" width="14.140625" style="38" bestFit="1" customWidth="1"/>
    <col min="11" max="11" width="19.28515625" style="38" bestFit="1" customWidth="1"/>
    <col min="12" max="12" width="9.85546875" style="38" bestFit="1" customWidth="1"/>
    <col min="13" max="13" width="14.140625" style="35" bestFit="1" customWidth="1"/>
    <col min="14" max="14" width="59.42578125" style="21" customWidth="1"/>
    <col min="15" max="17" width="7.85546875" style="21" customWidth="1"/>
    <col min="18" max="18" width="8.140625" style="21" customWidth="1"/>
    <col min="19" max="19" width="7.85546875" style="21" customWidth="1"/>
    <col min="20" max="20" width="59.42578125" style="58" customWidth="1"/>
    <col min="21" max="21" width="8.140625" style="21" bestFit="1" customWidth="1"/>
    <col min="22" max="22" width="9" style="21" customWidth="1"/>
    <col min="23" max="23" width="7.85546875" style="21" customWidth="1"/>
    <col min="24" max="24" width="9.7109375" style="53" bestFit="1" customWidth="1"/>
    <col min="25" max="25" width="8.7109375" style="21" customWidth="1"/>
    <col min="26" max="26" width="7.85546875" style="21" customWidth="1"/>
    <col min="27" max="27" width="53.140625" style="21" customWidth="1"/>
    <col min="28" max="28" width="7.85546875" style="21" customWidth="1"/>
    <col min="29" max="33" width="9.28515625" style="21" customWidth="1"/>
    <col min="34" max="34" width="44" style="21" customWidth="1"/>
    <col min="35" max="35" width="27.140625" style="21" customWidth="1"/>
    <col min="36" max="36" width="24.140625" style="21" customWidth="1"/>
    <col min="37" max="37" width="16.85546875" style="21" customWidth="1"/>
    <col min="38" max="16384" width="11.42578125" style="21"/>
  </cols>
  <sheetData>
    <row r="1" spans="2:37" s="1" customFormat="1" ht="23.25" x14ac:dyDescent="0.25">
      <c r="B1" s="68" t="s">
        <v>0</v>
      </c>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row>
    <row r="2" spans="2:37" s="4" customFormat="1" ht="23.25" x14ac:dyDescent="0.25">
      <c r="B2" s="2" t="s">
        <v>1</v>
      </c>
      <c r="C2" s="3"/>
      <c r="I2" s="31"/>
      <c r="J2" s="36"/>
      <c r="K2" s="36"/>
      <c r="L2" s="36"/>
      <c r="M2" s="39"/>
      <c r="O2" s="3"/>
      <c r="P2" s="3"/>
      <c r="Q2" s="3"/>
      <c r="R2" s="3"/>
      <c r="T2" s="54"/>
      <c r="U2" s="44"/>
      <c r="V2" s="3"/>
      <c r="W2" s="3"/>
      <c r="X2" s="50"/>
      <c r="Y2" s="3"/>
      <c r="AA2" s="44"/>
      <c r="AB2" s="44"/>
      <c r="AC2" s="3"/>
      <c r="AD2" s="3"/>
      <c r="AE2" s="3"/>
      <c r="AF2" s="3"/>
      <c r="AG2" s="3"/>
    </row>
    <row r="3" spans="2:37" s="4" customFormat="1" ht="23.25" x14ac:dyDescent="0.25">
      <c r="B3" s="69" t="s">
        <v>2</v>
      </c>
      <c r="C3" s="69"/>
      <c r="D3" s="69"/>
      <c r="E3" s="69"/>
      <c r="I3" s="31"/>
      <c r="J3" s="36"/>
      <c r="K3" s="36"/>
      <c r="L3" s="36"/>
      <c r="M3" s="39"/>
      <c r="O3" s="3"/>
      <c r="P3" s="3"/>
      <c r="Q3" s="3"/>
      <c r="R3" s="3"/>
      <c r="T3" s="54"/>
      <c r="U3" s="44"/>
      <c r="V3" s="3"/>
      <c r="W3" s="3"/>
      <c r="X3" s="50"/>
      <c r="Y3" s="3"/>
      <c r="AA3" s="44"/>
      <c r="AB3" s="44"/>
      <c r="AC3" s="3"/>
      <c r="AD3" s="3"/>
      <c r="AE3" s="3"/>
      <c r="AF3" s="3"/>
      <c r="AG3" s="3"/>
    </row>
    <row r="4" spans="2:37" s="1" customFormat="1" ht="15.75" x14ac:dyDescent="0.25">
      <c r="B4" s="70" t="s">
        <v>3</v>
      </c>
      <c r="C4" s="71"/>
      <c r="D4" s="71"/>
      <c r="E4" s="71"/>
      <c r="F4" s="71"/>
      <c r="G4" s="72"/>
      <c r="H4" s="5"/>
      <c r="I4" s="73">
        <v>2014</v>
      </c>
      <c r="J4" s="74"/>
      <c r="K4" s="74"/>
      <c r="L4" s="74"/>
      <c r="M4" s="74"/>
      <c r="N4" s="74"/>
      <c r="O4" s="74"/>
      <c r="P4" s="74"/>
      <c r="Q4" s="74"/>
      <c r="R4" s="74"/>
      <c r="S4" s="74"/>
      <c r="T4" s="74"/>
      <c r="U4" s="74"/>
      <c r="V4" s="74"/>
      <c r="W4" s="74"/>
      <c r="X4" s="74"/>
      <c r="Y4" s="74"/>
      <c r="Z4" s="75"/>
      <c r="AA4" s="45"/>
      <c r="AB4" s="45"/>
      <c r="AC4" s="73"/>
      <c r="AD4" s="74"/>
      <c r="AE4" s="74"/>
      <c r="AF4" s="74"/>
      <c r="AG4" s="75"/>
      <c r="AH4" s="6"/>
      <c r="AI4" s="6"/>
      <c r="AJ4" s="6"/>
      <c r="AK4" s="6"/>
    </row>
    <row r="5" spans="2:37" s="1" customFormat="1" ht="25.5" customHeight="1" x14ac:dyDescent="0.25">
      <c r="B5" s="62" t="s">
        <v>4</v>
      </c>
      <c r="C5" s="62" t="s">
        <v>5</v>
      </c>
      <c r="D5" s="62" t="s">
        <v>6</v>
      </c>
      <c r="E5" s="62" t="s">
        <v>7</v>
      </c>
      <c r="F5" s="62" t="s">
        <v>8</v>
      </c>
      <c r="G5" s="62" t="s">
        <v>9</v>
      </c>
      <c r="H5" s="7"/>
      <c r="I5" s="65" t="s">
        <v>10</v>
      </c>
      <c r="J5" s="66"/>
      <c r="K5" s="66"/>
      <c r="L5" s="66"/>
      <c r="M5" s="67"/>
      <c r="N5" s="8"/>
      <c r="O5" s="65" t="s">
        <v>11</v>
      </c>
      <c r="P5" s="66"/>
      <c r="Q5" s="66"/>
      <c r="R5" s="66"/>
      <c r="S5" s="67"/>
      <c r="T5" s="55"/>
      <c r="U5" s="66" t="s">
        <v>12</v>
      </c>
      <c r="V5" s="66"/>
      <c r="W5" s="66"/>
      <c r="X5" s="66"/>
      <c r="Y5" s="66"/>
      <c r="Z5" s="66"/>
      <c r="AA5" s="67"/>
      <c r="AB5" s="59" t="s">
        <v>13</v>
      </c>
      <c r="AC5" s="60"/>
      <c r="AD5" s="60"/>
      <c r="AE5" s="60"/>
      <c r="AF5" s="60"/>
      <c r="AG5" s="61"/>
      <c r="AH5" s="62" t="s">
        <v>14</v>
      </c>
      <c r="AI5" s="62" t="s">
        <v>15</v>
      </c>
      <c r="AJ5" s="62" t="s">
        <v>16</v>
      </c>
      <c r="AK5" s="62" t="s">
        <v>17</v>
      </c>
    </row>
    <row r="6" spans="2:37" s="1" customFormat="1" ht="31.5" customHeight="1" x14ac:dyDescent="0.25">
      <c r="B6" s="63"/>
      <c r="C6" s="63"/>
      <c r="D6" s="63"/>
      <c r="E6" s="63"/>
      <c r="F6" s="63"/>
      <c r="G6" s="63"/>
      <c r="H6" s="7"/>
      <c r="I6" s="65" t="s">
        <v>18</v>
      </c>
      <c r="J6" s="67"/>
      <c r="K6" s="65" t="s">
        <v>19</v>
      </c>
      <c r="L6" s="66"/>
      <c r="M6" s="67"/>
      <c r="N6" s="9" t="s">
        <v>62</v>
      </c>
      <c r="O6" s="65" t="s">
        <v>18</v>
      </c>
      <c r="P6" s="67"/>
      <c r="Q6" s="65" t="s">
        <v>19</v>
      </c>
      <c r="R6" s="66"/>
      <c r="S6" s="67"/>
      <c r="T6" s="56" t="s">
        <v>62</v>
      </c>
      <c r="U6" s="65" t="s">
        <v>18</v>
      </c>
      <c r="V6" s="66"/>
      <c r="W6" s="67"/>
      <c r="X6" s="65" t="s">
        <v>19</v>
      </c>
      <c r="Y6" s="66"/>
      <c r="Z6" s="67"/>
      <c r="AA6" s="43" t="s">
        <v>62</v>
      </c>
      <c r="AB6" s="65" t="s">
        <v>18</v>
      </c>
      <c r="AC6" s="66"/>
      <c r="AD6" s="67"/>
      <c r="AE6" s="65" t="s">
        <v>19</v>
      </c>
      <c r="AF6" s="66"/>
      <c r="AG6" s="67"/>
      <c r="AH6" s="63"/>
      <c r="AI6" s="63"/>
      <c r="AJ6" s="63"/>
      <c r="AK6" s="63"/>
    </row>
    <row r="7" spans="2:37" s="1" customFormat="1" x14ac:dyDescent="0.25">
      <c r="B7" s="64"/>
      <c r="C7" s="64"/>
      <c r="D7" s="64"/>
      <c r="E7" s="64"/>
      <c r="F7" s="64"/>
      <c r="G7" s="64"/>
      <c r="H7" s="10" t="s">
        <v>20</v>
      </c>
      <c r="I7" s="32" t="s">
        <v>21</v>
      </c>
      <c r="J7" s="37" t="s">
        <v>22</v>
      </c>
      <c r="K7" s="37" t="s">
        <v>23</v>
      </c>
      <c r="L7" s="37" t="s">
        <v>21</v>
      </c>
      <c r="M7" s="32" t="s">
        <v>22</v>
      </c>
      <c r="N7" s="10"/>
      <c r="O7" s="10" t="s">
        <v>21</v>
      </c>
      <c r="P7" s="10" t="s">
        <v>22</v>
      </c>
      <c r="Q7" s="11" t="s">
        <v>23</v>
      </c>
      <c r="R7" s="10" t="s">
        <v>21</v>
      </c>
      <c r="S7" s="10" t="s">
        <v>22</v>
      </c>
      <c r="T7" s="57"/>
      <c r="U7" s="10" t="s">
        <v>23</v>
      </c>
      <c r="V7" s="10" t="s">
        <v>21</v>
      </c>
      <c r="W7" s="10" t="s">
        <v>22</v>
      </c>
      <c r="X7" s="51" t="s">
        <v>23</v>
      </c>
      <c r="Y7" s="10" t="s">
        <v>21</v>
      </c>
      <c r="Z7" s="10" t="s">
        <v>22</v>
      </c>
      <c r="AA7" s="10"/>
      <c r="AB7" s="10" t="s">
        <v>23</v>
      </c>
      <c r="AC7" s="10" t="s">
        <v>21</v>
      </c>
      <c r="AD7" s="10" t="s">
        <v>22</v>
      </c>
      <c r="AE7" s="11" t="s">
        <v>23</v>
      </c>
      <c r="AF7" s="10" t="s">
        <v>21</v>
      </c>
      <c r="AG7" s="10" t="s">
        <v>22</v>
      </c>
      <c r="AH7" s="64"/>
      <c r="AI7" s="64"/>
      <c r="AJ7" s="64"/>
      <c r="AK7" s="64"/>
    </row>
    <row r="8" spans="2:37" ht="184.5" customHeight="1" x14ac:dyDescent="0.25">
      <c r="B8" s="76" t="s">
        <v>55</v>
      </c>
      <c r="C8" s="12" t="s">
        <v>24</v>
      </c>
      <c r="D8" s="13" t="s">
        <v>25</v>
      </c>
      <c r="E8" s="13" t="s">
        <v>26</v>
      </c>
      <c r="F8" s="14" t="s">
        <v>27</v>
      </c>
      <c r="G8" s="14" t="s">
        <v>28</v>
      </c>
      <c r="H8" s="46">
        <v>4.3032264611415003E-2</v>
      </c>
      <c r="I8" s="46">
        <v>0.01</v>
      </c>
      <c r="J8" s="47">
        <f>(IFERROR(+H8/I8,0)*100)/100</f>
        <v>4.3032264611415005</v>
      </c>
      <c r="K8" s="16">
        <v>696.4</v>
      </c>
      <c r="L8" s="16">
        <v>175</v>
      </c>
      <c r="M8" s="47">
        <f>(IFERROR(+K8/L8,0)*100)/100</f>
        <v>3.9794285714285711</v>
      </c>
      <c r="N8" s="30" t="s">
        <v>61</v>
      </c>
      <c r="O8" s="15">
        <v>0.05</v>
      </c>
      <c r="P8" s="42">
        <v>0.05</v>
      </c>
      <c r="Q8" s="19">
        <f>+[1]Hoja3!$C$21</f>
        <v>1008.6225624299999</v>
      </c>
      <c r="R8" s="16">
        <v>1691</v>
      </c>
      <c r="S8" s="42">
        <f>+Q8/R8</f>
        <v>0.59646514632170311</v>
      </c>
      <c r="T8" s="30" t="s">
        <v>65</v>
      </c>
      <c r="U8" s="48">
        <v>2.9916126134082399E-2</v>
      </c>
      <c r="V8" s="15">
        <v>0.17</v>
      </c>
      <c r="W8" s="41">
        <f>+U8/V8</f>
        <v>0.17597721255342585</v>
      </c>
      <c r="X8" s="20">
        <v>1008.6225624299999</v>
      </c>
      <c r="Y8" s="16">
        <v>5619</v>
      </c>
      <c r="Z8" s="41">
        <f>+X8/Y8</f>
        <v>0.17950214672183662</v>
      </c>
      <c r="AA8" s="30" t="s">
        <v>74</v>
      </c>
      <c r="AB8" s="17">
        <f>+AC8*AG8</f>
        <v>5.2401074937104199E-2</v>
      </c>
      <c r="AC8" s="17">
        <v>0.48</v>
      </c>
      <c r="AD8" s="17">
        <f>+AB8/AC8</f>
        <v>0.10916890611896708</v>
      </c>
      <c r="AE8" s="18">
        <f>+[2]Hoja1!$D$10</f>
        <v>1766.7028892800065</v>
      </c>
      <c r="AF8" s="18">
        <v>16183.205933700001</v>
      </c>
      <c r="AG8" s="17">
        <f t="shared" ref="AG8:AG18" si="0">+AE8/AF8</f>
        <v>0.10916890611896708</v>
      </c>
      <c r="AH8" s="30" t="s">
        <v>74</v>
      </c>
      <c r="AI8" s="14" t="s">
        <v>29</v>
      </c>
      <c r="AJ8" s="14" t="s">
        <v>30</v>
      </c>
      <c r="AK8" s="20" t="s">
        <v>31</v>
      </c>
    </row>
    <row r="9" spans="2:37" ht="156" customHeight="1" x14ac:dyDescent="0.25">
      <c r="B9" s="76"/>
      <c r="C9" s="12" t="s">
        <v>32</v>
      </c>
      <c r="D9" s="13" t="s">
        <v>25</v>
      </c>
      <c r="E9" s="13" t="s">
        <v>26</v>
      </c>
      <c r="F9" s="14" t="s">
        <v>33</v>
      </c>
      <c r="G9" s="14" t="s">
        <v>28</v>
      </c>
      <c r="H9" s="40">
        <v>11.922998881629699</v>
      </c>
      <c r="I9" s="40">
        <v>6</v>
      </c>
      <c r="J9" s="16">
        <f t="shared" ref="J9:J18" si="1">IFERROR(+H9/I9,0)*100</f>
        <v>198.71664802716165</v>
      </c>
      <c r="K9" s="16">
        <v>1705</v>
      </c>
      <c r="L9" s="16">
        <v>950</v>
      </c>
      <c r="M9" s="33">
        <f t="shared" ref="M9:M17" si="2">IFERROR(+K9/L9,0)*100</f>
        <v>179.47368421052633</v>
      </c>
      <c r="N9" s="30" t="s">
        <v>58</v>
      </c>
      <c r="O9" s="15">
        <v>0.14000000000000001</v>
      </c>
      <c r="P9" s="42">
        <f>+O9*S9</f>
        <v>0.12876129240535436</v>
      </c>
      <c r="Q9" s="19">
        <f>+[1]Hoja3!$C$23</f>
        <v>2920.1221670500004</v>
      </c>
      <c r="R9" s="16">
        <v>3175</v>
      </c>
      <c r="S9" s="42">
        <f t="shared" ref="S9:S18" si="3">+Q9/R9</f>
        <v>0.91972351718110246</v>
      </c>
      <c r="T9" s="30" t="s">
        <v>66</v>
      </c>
      <c r="U9" s="48">
        <v>0.12660586666166998</v>
      </c>
      <c r="V9" s="15">
        <v>0.15</v>
      </c>
      <c r="W9" s="41">
        <f t="shared" ref="W9:W18" si="4">+U9/V9</f>
        <v>0.84403911107779994</v>
      </c>
      <c r="X9" s="20">
        <v>2920.1221670500004</v>
      </c>
      <c r="Y9" s="16">
        <v>3439</v>
      </c>
      <c r="Z9" s="41">
        <f t="shared" ref="Z9:Z18" si="5">+X9/Y9</f>
        <v>0.84911956006106437</v>
      </c>
      <c r="AA9" s="30" t="s">
        <v>75</v>
      </c>
      <c r="AB9" s="17">
        <f>+AC9*AG9</f>
        <v>0.20128928577422728</v>
      </c>
      <c r="AC9" s="17">
        <v>0.62</v>
      </c>
      <c r="AD9" s="17">
        <f t="shared" ref="AD9:AD18" si="6">+AB9/AC9</f>
        <v>0.32466013834552787</v>
      </c>
      <c r="AE9" s="18">
        <f>+[2]Hoja1!$D$2</f>
        <v>4642.6703665299974</v>
      </c>
      <c r="AF9" s="18">
        <v>14300.0936</v>
      </c>
      <c r="AG9" s="17">
        <f t="shared" si="0"/>
        <v>0.32466013834552787</v>
      </c>
      <c r="AH9" s="19" t="s">
        <v>80</v>
      </c>
      <c r="AI9" s="14" t="s">
        <v>29</v>
      </c>
      <c r="AJ9" s="14" t="s">
        <v>30</v>
      </c>
      <c r="AK9" s="20" t="s">
        <v>31</v>
      </c>
    </row>
    <row r="10" spans="2:37" ht="134.25" customHeight="1" x14ac:dyDescent="0.25">
      <c r="B10" s="76"/>
      <c r="C10" s="12" t="s">
        <v>34</v>
      </c>
      <c r="D10" s="13" t="s">
        <v>25</v>
      </c>
      <c r="E10" s="13" t="s">
        <v>26</v>
      </c>
      <c r="F10" s="14" t="s">
        <v>35</v>
      </c>
      <c r="G10" s="14" t="s">
        <v>28</v>
      </c>
      <c r="H10" s="34">
        <v>0</v>
      </c>
      <c r="I10" s="34">
        <v>0</v>
      </c>
      <c r="J10" s="16">
        <f t="shared" si="1"/>
        <v>0</v>
      </c>
      <c r="K10" s="16">
        <v>0</v>
      </c>
      <c r="L10" s="16">
        <v>0</v>
      </c>
      <c r="M10" s="33">
        <f t="shared" si="2"/>
        <v>0</v>
      </c>
      <c r="N10" s="14"/>
      <c r="O10" s="15">
        <v>0</v>
      </c>
      <c r="P10" s="42">
        <v>0</v>
      </c>
      <c r="Q10" s="14">
        <f>+[1]Hoja3!$B$22</f>
        <v>0</v>
      </c>
      <c r="R10" s="22">
        <v>0</v>
      </c>
      <c r="S10" s="42">
        <v>0</v>
      </c>
      <c r="T10" s="30" t="s">
        <v>67</v>
      </c>
      <c r="U10" s="48">
        <v>0</v>
      </c>
      <c r="V10" s="15">
        <v>0.36</v>
      </c>
      <c r="W10" s="41">
        <f t="shared" si="4"/>
        <v>0</v>
      </c>
      <c r="X10" s="20">
        <v>0</v>
      </c>
      <c r="Y10" s="16">
        <v>2500</v>
      </c>
      <c r="Z10" s="41">
        <f t="shared" si="5"/>
        <v>0</v>
      </c>
      <c r="AA10" s="30"/>
      <c r="AB10" s="17">
        <v>0</v>
      </c>
      <c r="AC10" s="17">
        <v>1</v>
      </c>
      <c r="AD10" s="17">
        <f t="shared" si="6"/>
        <v>0</v>
      </c>
      <c r="AE10" s="18">
        <v>0</v>
      </c>
      <c r="AF10" s="18">
        <v>7000</v>
      </c>
      <c r="AG10" s="17">
        <f t="shared" si="0"/>
        <v>0</v>
      </c>
      <c r="AH10" s="19"/>
      <c r="AI10" s="14" t="s">
        <v>29</v>
      </c>
      <c r="AJ10" s="14" t="s">
        <v>30</v>
      </c>
      <c r="AK10" s="20" t="s">
        <v>36</v>
      </c>
    </row>
    <row r="11" spans="2:37" ht="134.25" customHeight="1" x14ac:dyDescent="0.25">
      <c r="B11" s="76"/>
      <c r="C11" s="12" t="s">
        <v>37</v>
      </c>
      <c r="D11" s="13" t="s">
        <v>25</v>
      </c>
      <c r="E11" s="13" t="s">
        <v>26</v>
      </c>
      <c r="F11" s="13" t="s">
        <v>38</v>
      </c>
      <c r="G11" s="14" t="s">
        <v>28</v>
      </c>
      <c r="H11" s="34">
        <v>0</v>
      </c>
      <c r="I11" s="34">
        <v>0</v>
      </c>
      <c r="J11" s="16">
        <f t="shared" si="1"/>
        <v>0</v>
      </c>
      <c r="K11" s="16">
        <v>0</v>
      </c>
      <c r="L11" s="16">
        <v>0</v>
      </c>
      <c r="M11" s="33">
        <f t="shared" si="2"/>
        <v>0</v>
      </c>
      <c r="N11" s="14"/>
      <c r="O11" s="15">
        <v>0</v>
      </c>
      <c r="P11" s="42">
        <v>0</v>
      </c>
      <c r="Q11" s="14">
        <f>+[1]Hoja3!$B$24</f>
        <v>0</v>
      </c>
      <c r="R11" s="22">
        <v>0</v>
      </c>
      <c r="S11" s="42">
        <v>0</v>
      </c>
      <c r="T11" s="30" t="s">
        <v>68</v>
      </c>
      <c r="U11" s="48">
        <v>0</v>
      </c>
      <c r="V11" s="15">
        <v>0.12</v>
      </c>
      <c r="W11" s="41">
        <f t="shared" si="4"/>
        <v>0</v>
      </c>
      <c r="X11" s="20">
        <v>0</v>
      </c>
      <c r="Y11" s="18">
        <v>80</v>
      </c>
      <c r="Z11" s="41">
        <f t="shared" si="5"/>
        <v>0</v>
      </c>
      <c r="AA11" s="30" t="s">
        <v>68</v>
      </c>
      <c r="AB11" s="17">
        <v>0</v>
      </c>
      <c r="AC11" s="17">
        <v>0.41</v>
      </c>
      <c r="AD11" s="17">
        <f t="shared" si="6"/>
        <v>0</v>
      </c>
      <c r="AE11" s="18">
        <v>0</v>
      </c>
      <c r="AF11" s="18">
        <v>280</v>
      </c>
      <c r="AG11" s="17">
        <f t="shared" si="0"/>
        <v>0</v>
      </c>
      <c r="AH11" s="19"/>
      <c r="AI11" s="14" t="s">
        <v>29</v>
      </c>
      <c r="AJ11" s="14" t="s">
        <v>30</v>
      </c>
      <c r="AK11" s="20" t="s">
        <v>31</v>
      </c>
    </row>
    <row r="12" spans="2:37" ht="134.25" customHeight="1" x14ac:dyDescent="0.25">
      <c r="B12" s="76"/>
      <c r="C12" s="12" t="s">
        <v>39</v>
      </c>
      <c r="D12" s="13" t="s">
        <v>25</v>
      </c>
      <c r="E12" s="13" t="s">
        <v>26</v>
      </c>
      <c r="F12" s="13" t="s">
        <v>40</v>
      </c>
      <c r="G12" s="14" t="s">
        <v>28</v>
      </c>
      <c r="H12" s="40">
        <v>14.982665929759333</v>
      </c>
      <c r="I12" s="34">
        <v>1</v>
      </c>
      <c r="J12" s="16">
        <f t="shared" si="1"/>
        <v>1498.2665929759332</v>
      </c>
      <c r="K12" s="16">
        <v>2982</v>
      </c>
      <c r="L12" s="18">
        <v>3283</v>
      </c>
      <c r="M12" s="33">
        <f t="shared" si="2"/>
        <v>90.8315565031983</v>
      </c>
      <c r="N12" s="14" t="s">
        <v>59</v>
      </c>
      <c r="O12" s="15">
        <v>0.1</v>
      </c>
      <c r="P12" s="42">
        <v>0.21</v>
      </c>
      <c r="Q12" s="19">
        <f>+[1]Hoja3!$C$28</f>
        <v>6253.0298509397899</v>
      </c>
      <c r="R12" s="18">
        <v>6937</v>
      </c>
      <c r="S12" s="42">
        <f t="shared" si="3"/>
        <v>0.90140260212480749</v>
      </c>
      <c r="T12" s="30" t="s">
        <v>69</v>
      </c>
      <c r="U12" s="48">
        <v>0.17733507511430435</v>
      </c>
      <c r="V12" s="15">
        <v>0.2</v>
      </c>
      <c r="W12" s="41">
        <f t="shared" si="4"/>
        <v>0.88667537557152176</v>
      </c>
      <c r="X12" s="16">
        <v>11765</v>
      </c>
      <c r="Y12" s="18">
        <v>12983</v>
      </c>
      <c r="Z12" s="41">
        <f t="shared" si="5"/>
        <v>0.90618501116845107</v>
      </c>
      <c r="AA12" s="30" t="s">
        <v>73</v>
      </c>
      <c r="AB12" s="17">
        <f>+AC12*AG12</f>
        <v>0.15352755380158767</v>
      </c>
      <c r="AC12" s="17">
        <v>0.3</v>
      </c>
      <c r="AD12" s="17">
        <f t="shared" si="6"/>
        <v>0.51175851267195893</v>
      </c>
      <c r="AE12" s="18">
        <f>+[2]Hoja1!$D$43</f>
        <v>10185.529677709999</v>
      </c>
      <c r="AF12" s="18">
        <v>19903</v>
      </c>
      <c r="AG12" s="17">
        <f t="shared" si="0"/>
        <v>0.51175851267195893</v>
      </c>
      <c r="AH12" s="19" t="s">
        <v>77</v>
      </c>
      <c r="AI12" s="14" t="s">
        <v>29</v>
      </c>
      <c r="AJ12" s="14" t="s">
        <v>30</v>
      </c>
      <c r="AK12" s="20" t="s">
        <v>31</v>
      </c>
    </row>
    <row r="13" spans="2:37" ht="134.25" customHeight="1" x14ac:dyDescent="0.25">
      <c r="B13" s="76"/>
      <c r="C13" s="12" t="s">
        <v>41</v>
      </c>
      <c r="D13" s="13" t="s">
        <v>25</v>
      </c>
      <c r="E13" s="13" t="s">
        <v>26</v>
      </c>
      <c r="F13" s="13" t="s">
        <v>42</v>
      </c>
      <c r="G13" s="14" t="s">
        <v>28</v>
      </c>
      <c r="H13" s="14"/>
      <c r="I13" s="34">
        <v>0</v>
      </c>
      <c r="J13" s="16">
        <f t="shared" si="1"/>
        <v>0</v>
      </c>
      <c r="K13" s="16"/>
      <c r="L13" s="16">
        <v>0</v>
      </c>
      <c r="M13" s="33">
        <f t="shared" si="2"/>
        <v>0</v>
      </c>
      <c r="N13" s="14">
        <f>+R13/P13</f>
        <v>5281.9363048729901</v>
      </c>
      <c r="O13" s="15">
        <v>0.05</v>
      </c>
      <c r="P13" s="42">
        <f>+O13*S13</f>
        <v>0.10980821549568964</v>
      </c>
      <c r="Q13" s="19">
        <f>+[1]Hoja3!$C$30</f>
        <v>1273.7752997499999</v>
      </c>
      <c r="R13" s="18">
        <v>580</v>
      </c>
      <c r="S13" s="42">
        <f t="shared" si="3"/>
        <v>2.1961643099137929</v>
      </c>
      <c r="T13" s="30" t="s">
        <v>70</v>
      </c>
      <c r="U13" s="48">
        <v>4.5212970807979667E-2</v>
      </c>
      <c r="V13" s="15">
        <v>0.2</v>
      </c>
      <c r="W13" s="41">
        <f t="shared" si="4"/>
        <v>0.22606485403989832</v>
      </c>
      <c r="X13" s="16">
        <v>2935</v>
      </c>
      <c r="Y13" s="18">
        <v>1056.3872609745981</v>
      </c>
      <c r="Z13" s="41">
        <f t="shared" si="5"/>
        <v>2.7783371765504232</v>
      </c>
      <c r="AA13" s="30" t="s">
        <v>76</v>
      </c>
      <c r="AB13" s="17">
        <f>+AC13*AG13</f>
        <v>0.356116330857429</v>
      </c>
      <c r="AC13" s="17">
        <v>0.36</v>
      </c>
      <c r="AD13" s="17">
        <f t="shared" si="6"/>
        <v>0.98921203015952508</v>
      </c>
      <c r="AE13" s="18">
        <f>+[2]Hoja1!$D$12</f>
        <v>23117.291617610001</v>
      </c>
      <c r="AF13" s="18">
        <v>23369.399999999998</v>
      </c>
      <c r="AG13" s="17">
        <f t="shared" si="0"/>
        <v>0.98921203015952497</v>
      </c>
      <c r="AH13" s="19" t="s">
        <v>81</v>
      </c>
      <c r="AI13" s="14" t="s">
        <v>29</v>
      </c>
      <c r="AJ13" s="14" t="s">
        <v>30</v>
      </c>
      <c r="AK13" s="20" t="s">
        <v>31</v>
      </c>
    </row>
    <row r="14" spans="2:37" ht="134.25" customHeight="1" x14ac:dyDescent="0.25">
      <c r="B14" s="76"/>
      <c r="C14" s="12" t="s">
        <v>43</v>
      </c>
      <c r="D14" s="13" t="s">
        <v>25</v>
      </c>
      <c r="E14" s="13" t="s">
        <v>26</v>
      </c>
      <c r="F14" s="13" t="s">
        <v>44</v>
      </c>
      <c r="G14" s="14" t="s">
        <v>28</v>
      </c>
      <c r="H14" s="14"/>
      <c r="I14" s="33">
        <v>0</v>
      </c>
      <c r="J14" s="16">
        <f t="shared" si="1"/>
        <v>0</v>
      </c>
      <c r="K14" s="16"/>
      <c r="L14" s="16">
        <v>0</v>
      </c>
      <c r="M14" s="33">
        <f t="shared" si="2"/>
        <v>0</v>
      </c>
      <c r="N14" s="14"/>
      <c r="O14" s="23">
        <v>0</v>
      </c>
      <c r="P14" s="42">
        <v>0</v>
      </c>
      <c r="Q14" s="19">
        <f>+[1]Hoja3!$C$29</f>
        <v>0</v>
      </c>
      <c r="R14" s="22">
        <v>0</v>
      </c>
      <c r="S14" s="42">
        <v>0</v>
      </c>
      <c r="T14" s="30" t="s">
        <v>71</v>
      </c>
      <c r="U14" s="48">
        <v>0</v>
      </c>
      <c r="V14" s="23">
        <v>0</v>
      </c>
      <c r="W14" s="41">
        <v>0</v>
      </c>
      <c r="X14" s="20">
        <v>0</v>
      </c>
      <c r="Y14" s="22">
        <v>0</v>
      </c>
      <c r="Z14" s="41">
        <v>0</v>
      </c>
      <c r="AA14" s="30"/>
      <c r="AB14" s="17">
        <v>0</v>
      </c>
      <c r="AC14" s="17">
        <v>1</v>
      </c>
      <c r="AD14" s="17">
        <f t="shared" si="6"/>
        <v>0</v>
      </c>
      <c r="AE14" s="18">
        <v>0</v>
      </c>
      <c r="AF14" s="18">
        <v>700</v>
      </c>
      <c r="AG14" s="17">
        <f t="shared" si="0"/>
        <v>0</v>
      </c>
      <c r="AH14" s="19"/>
      <c r="AI14" s="14" t="s">
        <v>29</v>
      </c>
      <c r="AJ14" s="14" t="s">
        <v>30</v>
      </c>
      <c r="AK14" s="20" t="s">
        <v>36</v>
      </c>
    </row>
    <row r="15" spans="2:37" ht="134.25" customHeight="1" x14ac:dyDescent="0.25">
      <c r="B15" s="76"/>
      <c r="C15" s="12" t="s">
        <v>45</v>
      </c>
      <c r="D15" s="13" t="s">
        <v>25</v>
      </c>
      <c r="E15" s="13" t="s">
        <v>20</v>
      </c>
      <c r="F15" s="13" t="s">
        <v>46</v>
      </c>
      <c r="G15" s="14" t="s">
        <v>28</v>
      </c>
      <c r="H15" s="41">
        <v>0.03</v>
      </c>
      <c r="I15" s="33">
        <v>0.19</v>
      </c>
      <c r="J15" s="16">
        <f t="shared" si="1"/>
        <v>15.789473684210526</v>
      </c>
      <c r="K15" s="16">
        <v>996.9</v>
      </c>
      <c r="L15" s="16">
        <v>5161</v>
      </c>
      <c r="M15" s="33">
        <f t="shared" si="2"/>
        <v>19.316024026351482</v>
      </c>
      <c r="N15" s="30" t="s">
        <v>60</v>
      </c>
      <c r="O15" s="23">
        <v>0.16</v>
      </c>
      <c r="P15" s="42">
        <f>+O15*S15</f>
        <v>3.0917545875626527E-2</v>
      </c>
      <c r="Q15" s="18">
        <f>+[1]Hoja3!$C$27</f>
        <v>2444.2252361299998</v>
      </c>
      <c r="R15" s="18">
        <v>12649</v>
      </c>
      <c r="S15" s="42">
        <f t="shared" si="3"/>
        <v>0.19323466172266579</v>
      </c>
      <c r="T15" s="30" t="s">
        <v>64</v>
      </c>
      <c r="U15" s="48">
        <v>0.11734364925854288</v>
      </c>
      <c r="V15" s="23">
        <v>0.28999999999999998</v>
      </c>
      <c r="W15" s="41">
        <f t="shared" si="4"/>
        <v>0.40463327330532028</v>
      </c>
      <c r="X15" s="20">
        <v>9100</v>
      </c>
      <c r="Y15" s="18">
        <v>23893</v>
      </c>
      <c r="Z15" s="41">
        <f t="shared" si="5"/>
        <v>0.38086468840246096</v>
      </c>
      <c r="AA15" s="30" t="s">
        <v>72</v>
      </c>
      <c r="AB15" s="17">
        <f>+AC15*AG15</f>
        <v>0.20628602479729208</v>
      </c>
      <c r="AC15" s="17">
        <v>0.36</v>
      </c>
      <c r="AD15" s="17">
        <f t="shared" si="6"/>
        <v>0.57301673554803356</v>
      </c>
      <c r="AE15" s="18">
        <f>+[2]Hoja1!$D$27</f>
        <v>15997.481223029999</v>
      </c>
      <c r="AF15" s="18">
        <v>27918</v>
      </c>
      <c r="AG15" s="17">
        <f t="shared" si="0"/>
        <v>0.57301673554803356</v>
      </c>
      <c r="AH15" s="19" t="s">
        <v>78</v>
      </c>
      <c r="AI15" s="14" t="s">
        <v>29</v>
      </c>
      <c r="AJ15" s="14" t="s">
        <v>30</v>
      </c>
      <c r="AK15" s="20" t="s">
        <v>36</v>
      </c>
    </row>
    <row r="16" spans="2:37" ht="134.25" customHeight="1" x14ac:dyDescent="0.25">
      <c r="B16" s="76"/>
      <c r="C16" s="12" t="s">
        <v>47</v>
      </c>
      <c r="D16" s="13" t="s">
        <v>25</v>
      </c>
      <c r="E16" s="13" t="s">
        <v>26</v>
      </c>
      <c r="F16" s="13" t="s">
        <v>48</v>
      </c>
      <c r="G16" s="14" t="s">
        <v>49</v>
      </c>
      <c r="H16" s="14">
        <v>53</v>
      </c>
      <c r="I16" s="34">
        <v>200</v>
      </c>
      <c r="J16" s="16">
        <f t="shared" si="1"/>
        <v>26.5</v>
      </c>
      <c r="K16" s="18">
        <v>113</v>
      </c>
      <c r="L16" s="18">
        <v>1176</v>
      </c>
      <c r="M16" s="33">
        <f t="shared" si="2"/>
        <v>9.6088435374149661</v>
      </c>
      <c r="N16" s="30" t="s">
        <v>56</v>
      </c>
      <c r="O16" s="18">
        <v>1600</v>
      </c>
      <c r="P16" s="42"/>
      <c r="Q16" s="19">
        <f>+[1]Hoja3!$C$20</f>
        <v>2674.2229408113603</v>
      </c>
      <c r="R16" s="18">
        <v>1992</v>
      </c>
      <c r="S16" s="42">
        <f t="shared" si="3"/>
        <v>1.3424813959896387</v>
      </c>
      <c r="T16" s="30"/>
      <c r="U16" s="18">
        <v>2771</v>
      </c>
      <c r="V16" s="18">
        <v>3600</v>
      </c>
      <c r="W16" s="41">
        <f t="shared" si="4"/>
        <v>0.7697222222222222</v>
      </c>
      <c r="X16" s="20">
        <v>2855</v>
      </c>
      <c r="Y16" s="18">
        <v>3382</v>
      </c>
      <c r="Z16" s="41">
        <f t="shared" si="5"/>
        <v>0.84417504435245416</v>
      </c>
      <c r="AA16" s="30" t="s">
        <v>56</v>
      </c>
      <c r="AB16" s="24">
        <v>4434</v>
      </c>
      <c r="AC16" s="24">
        <v>5990</v>
      </c>
      <c r="AD16" s="17">
        <f t="shared" si="6"/>
        <v>0.74023372287145239</v>
      </c>
      <c r="AE16" s="18">
        <f>+[2]Hoja1!$D$32</f>
        <v>4753.95198893</v>
      </c>
      <c r="AF16" s="18">
        <v>4658</v>
      </c>
      <c r="AG16" s="17">
        <f t="shared" si="0"/>
        <v>1.0205993965070845</v>
      </c>
      <c r="AH16" s="19" t="s">
        <v>84</v>
      </c>
      <c r="AI16" s="14" t="s">
        <v>29</v>
      </c>
      <c r="AJ16" s="14" t="s">
        <v>30</v>
      </c>
      <c r="AK16" s="20" t="s">
        <v>31</v>
      </c>
    </row>
    <row r="17" spans="2:37" ht="134.25" customHeight="1" x14ac:dyDescent="0.25">
      <c r="B17" s="76"/>
      <c r="C17" s="13" t="s">
        <v>50</v>
      </c>
      <c r="D17" s="13" t="s">
        <v>25</v>
      </c>
      <c r="E17" s="13" t="s">
        <v>26</v>
      </c>
      <c r="F17" s="13" t="s">
        <v>51</v>
      </c>
      <c r="G17" s="14" t="s">
        <v>28</v>
      </c>
      <c r="H17" s="42">
        <v>2.6100000000000002E-2</v>
      </c>
      <c r="I17" s="33">
        <v>0.13250000000000001</v>
      </c>
      <c r="J17" s="16">
        <f t="shared" si="1"/>
        <v>19.69811320754717</v>
      </c>
      <c r="K17" s="16">
        <v>601</v>
      </c>
      <c r="L17" s="18">
        <v>1700</v>
      </c>
      <c r="M17" s="33">
        <f t="shared" si="2"/>
        <v>35.352941176470587</v>
      </c>
      <c r="N17" s="14"/>
      <c r="O17" s="23">
        <v>0.14000000000000001</v>
      </c>
      <c r="P17" s="42">
        <f>+O17*S17</f>
        <v>0.26823391476756758</v>
      </c>
      <c r="Q17" s="19">
        <f>+[1]Hoja3!$C$25+[1]Hoja3!$C$26</f>
        <v>1772.2597940000001</v>
      </c>
      <c r="R17" s="18">
        <v>925</v>
      </c>
      <c r="S17" s="42">
        <f t="shared" si="3"/>
        <v>1.9159565340540541</v>
      </c>
      <c r="T17" s="30"/>
      <c r="U17" s="48">
        <v>0.36410522346496899</v>
      </c>
      <c r="V17" s="23">
        <v>0.6</v>
      </c>
      <c r="W17" s="41">
        <f t="shared" si="4"/>
        <v>0.60684203910828172</v>
      </c>
      <c r="X17" s="52">
        <v>5347.6134170299993</v>
      </c>
      <c r="Y17" s="49">
        <v>9513</v>
      </c>
      <c r="Z17" s="41">
        <f t="shared" si="5"/>
        <v>0.56213743477662137</v>
      </c>
      <c r="AA17" s="30"/>
      <c r="AB17" s="17">
        <f>+AC17*AG17</f>
        <v>0.93729087493293406</v>
      </c>
      <c r="AC17" s="17">
        <v>1</v>
      </c>
      <c r="AD17" s="17">
        <f t="shared" si="6"/>
        <v>0.93729087493293406</v>
      </c>
      <c r="AE17" s="18">
        <f>+[2]Hoja1!$D$25</f>
        <v>13765.991080140002</v>
      </c>
      <c r="AF17" s="18">
        <v>14687</v>
      </c>
      <c r="AG17" s="17">
        <f t="shared" si="0"/>
        <v>0.93729087493293406</v>
      </c>
      <c r="AH17" s="19" t="s">
        <v>82</v>
      </c>
      <c r="AI17" s="14" t="s">
        <v>29</v>
      </c>
      <c r="AJ17" s="14" t="s">
        <v>30</v>
      </c>
      <c r="AK17" s="25" t="s">
        <v>31</v>
      </c>
    </row>
    <row r="18" spans="2:37" ht="134.25" customHeight="1" x14ac:dyDescent="0.25">
      <c r="B18" s="27" t="s">
        <v>54</v>
      </c>
      <c r="C18" s="14" t="s">
        <v>52</v>
      </c>
      <c r="D18" s="28" t="s">
        <v>25</v>
      </c>
      <c r="E18" s="28" t="s">
        <v>26</v>
      </c>
      <c r="F18" s="13" t="s">
        <v>53</v>
      </c>
      <c r="G18" s="14" t="s">
        <v>28</v>
      </c>
      <c r="H18" s="42">
        <v>9.4299999999999995E-2</v>
      </c>
      <c r="I18" s="33">
        <v>0.2</v>
      </c>
      <c r="J18" s="16">
        <f t="shared" si="1"/>
        <v>47.15</v>
      </c>
      <c r="K18" s="16">
        <v>1735</v>
      </c>
      <c r="L18" s="16">
        <v>3596</v>
      </c>
      <c r="M18" s="33">
        <f>IFERROR(+K18/L18,0)*100</f>
        <v>48.248053392658505</v>
      </c>
      <c r="N18" s="30" t="s">
        <v>57</v>
      </c>
      <c r="O18" s="23">
        <v>0.48</v>
      </c>
      <c r="P18" s="42">
        <v>0.18659999999999999</v>
      </c>
      <c r="Q18" s="19">
        <f>+[1]Hoja3!$C$19</f>
        <v>4763.4723199999999</v>
      </c>
      <c r="R18" s="19">
        <v>8819</v>
      </c>
      <c r="S18" s="42">
        <f t="shared" si="3"/>
        <v>0.54013746683297426</v>
      </c>
      <c r="T18" s="30" t="s">
        <v>63</v>
      </c>
      <c r="U18" s="48">
        <v>0.41249043031913546</v>
      </c>
      <c r="V18" s="23">
        <v>0.79</v>
      </c>
      <c r="W18" s="41">
        <f t="shared" si="4"/>
        <v>0.52213978521409554</v>
      </c>
      <c r="X18" s="20">
        <v>7592</v>
      </c>
      <c r="Y18" s="19">
        <v>14521</v>
      </c>
      <c r="Z18" s="41">
        <f t="shared" si="5"/>
        <v>0.52282900626678608</v>
      </c>
      <c r="AA18" s="30" t="s">
        <v>83</v>
      </c>
      <c r="AB18" s="17">
        <f>+AC18*AG18</f>
        <v>0.69685807092999863</v>
      </c>
      <c r="AC18" s="29">
        <v>1</v>
      </c>
      <c r="AD18" s="17">
        <f t="shared" si="6"/>
        <v>0.69685807092999863</v>
      </c>
      <c r="AE18" s="18">
        <f>+[2]Hoja1!$D$35</f>
        <v>12825.864761049999</v>
      </c>
      <c r="AF18" s="18">
        <v>18405.275473000002</v>
      </c>
      <c r="AG18" s="17">
        <f t="shared" si="0"/>
        <v>0.69685807092999863</v>
      </c>
      <c r="AH18" s="19" t="s">
        <v>79</v>
      </c>
      <c r="AI18" s="14" t="s">
        <v>29</v>
      </c>
      <c r="AJ18" s="14" t="s">
        <v>30</v>
      </c>
      <c r="AK18" s="26" t="s">
        <v>31</v>
      </c>
    </row>
    <row r="19" spans="2:37" ht="24" customHeight="1" x14ac:dyDescent="0.25"/>
    <row r="20" spans="2:37" ht="24" customHeight="1" x14ac:dyDescent="0.25">
      <c r="AF20" s="18"/>
    </row>
    <row r="21" spans="2:37" ht="24" customHeight="1" x14ac:dyDescent="0.25"/>
    <row r="22" spans="2:37" ht="24" customHeight="1" x14ac:dyDescent="0.25"/>
    <row r="23" spans="2:37" ht="24" customHeight="1" x14ac:dyDescent="0.25"/>
    <row r="24" spans="2:37" ht="24" customHeight="1" x14ac:dyDescent="0.25"/>
    <row r="25" spans="2:37" ht="24" customHeight="1" x14ac:dyDescent="0.25"/>
    <row r="26" spans="2:37" ht="24" customHeight="1" x14ac:dyDescent="0.25"/>
    <row r="27" spans="2:37" ht="24" customHeight="1" x14ac:dyDescent="0.25"/>
    <row r="28" spans="2:37" ht="24" customHeight="1" x14ac:dyDescent="0.25"/>
    <row r="29" spans="2:37" ht="24" customHeight="1" x14ac:dyDescent="0.25"/>
    <row r="30" spans="2:37" ht="24" customHeight="1" x14ac:dyDescent="0.25"/>
  </sheetData>
  <mergeCells count="28">
    <mergeCell ref="B8:B17"/>
    <mergeCell ref="AI5:AI7"/>
    <mergeCell ref="AJ5:AJ7"/>
    <mergeCell ref="AK5:AK7"/>
    <mergeCell ref="I6:J6"/>
    <mergeCell ref="K6:M6"/>
    <mergeCell ref="O6:P6"/>
    <mergeCell ref="Q6:S6"/>
    <mergeCell ref="X6:Z6"/>
    <mergeCell ref="G5:G7"/>
    <mergeCell ref="I5:M5"/>
    <mergeCell ref="O5:S5"/>
    <mergeCell ref="AH5:AH7"/>
    <mergeCell ref="AE6:AG6"/>
    <mergeCell ref="B5:B7"/>
    <mergeCell ref="AB6:AD6"/>
    <mergeCell ref="B1:AH1"/>
    <mergeCell ref="B3:E3"/>
    <mergeCell ref="B4:G4"/>
    <mergeCell ref="I4:Z4"/>
    <mergeCell ref="AC4:AG4"/>
    <mergeCell ref="AB5:AG5"/>
    <mergeCell ref="C5:C7"/>
    <mergeCell ref="D5:D7"/>
    <mergeCell ref="E5:E7"/>
    <mergeCell ref="F5:F7"/>
    <mergeCell ref="U6:W6"/>
    <mergeCell ref="U5:AA5"/>
  </mergeCells>
  <dataValidations count="1">
    <dataValidation type="list" allowBlank="1" showInputMessage="1" showErrorMessage="1" sqref="D8:D17">
      <formula1>#REF!</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Proyectos VP T&amp;D ESSA</vt:lpstr>
    </vt:vector>
  </TitlesOfParts>
  <Company>Empresas Publicas de Medellín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agomezp</dc:creator>
  <cp:lastModifiedBy>FANNY MAGNOLIA OBREGON ZAMBRANO</cp:lastModifiedBy>
  <cp:lastPrinted>2015-01-15T19:52:13Z</cp:lastPrinted>
  <dcterms:created xsi:type="dcterms:W3CDTF">2014-04-02T20:38:45Z</dcterms:created>
  <dcterms:modified xsi:type="dcterms:W3CDTF">2015-02-13T15:21:51Z</dcterms:modified>
</cp:coreProperties>
</file>